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nhs\Dinh su 2023\Nam 2024\Báo cáo tuan\"/>
    </mc:Choice>
  </mc:AlternateContent>
  <xr:revisionPtr revIDLastSave="0" documentId="13_ncr:1_{0604BF7D-1BA2-46EC-86F6-8181ABD943E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THU" sheetId="9" r:id="rId1"/>
    <sheet name="CHI " sheetId="10" r:id="rId2"/>
  </sheets>
  <definedNames>
    <definedName name="_xlnm.Print_Titles" localSheetId="1">'CHI '!$4:$5</definedName>
    <definedName name="_xlnm.Print_Titles" localSheetId="0">THU!$3:$4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0" l="1"/>
  <c r="C23" i="10"/>
  <c r="C22" i="10"/>
  <c r="C21" i="10"/>
  <c r="C20" i="10"/>
  <c r="C19" i="10"/>
  <c r="C18" i="10"/>
  <c r="C17" i="10"/>
  <c r="C15" i="10"/>
  <c r="C14" i="10"/>
  <c r="C13" i="10"/>
  <c r="C12" i="10"/>
  <c r="C8" i="10"/>
  <c r="E8" i="10" s="1"/>
  <c r="C29" i="9"/>
  <c r="E23" i="10"/>
  <c r="D8" i="9"/>
  <c r="D7" i="9"/>
  <c r="K8" i="10"/>
  <c r="I8" i="10"/>
  <c r="C10" i="9"/>
  <c r="I12" i="10"/>
  <c r="G19" i="10"/>
  <c r="I22" i="10"/>
  <c r="G23" i="10"/>
  <c r="I21" i="10"/>
  <c r="G17" i="10"/>
  <c r="I15" i="10"/>
  <c r="G14" i="10"/>
  <c r="I18" i="10"/>
  <c r="I20" i="10"/>
  <c r="I14" i="10"/>
  <c r="I13" i="10"/>
  <c r="G15" i="10"/>
  <c r="G13" i="10"/>
  <c r="H10" i="9"/>
  <c r="H5" i="9" s="1"/>
  <c r="H9" i="9" s="1"/>
  <c r="H22" i="10"/>
  <c r="H10" i="10"/>
  <c r="H11" i="10" s="1"/>
  <c r="F22" i="10"/>
  <c r="F10" i="10" s="1"/>
  <c r="F6" i="10" s="1"/>
  <c r="F7" i="10" s="1"/>
  <c r="F11" i="9"/>
  <c r="G11" i="9" s="1"/>
  <c r="E11" i="9"/>
  <c r="D10" i="9"/>
  <c r="E24" i="9"/>
  <c r="E22" i="9"/>
  <c r="E13" i="9"/>
  <c r="C8" i="9"/>
  <c r="F7" i="9"/>
  <c r="E29" i="9"/>
  <c r="I11" i="9"/>
  <c r="D29" i="9"/>
  <c r="F29" i="9"/>
  <c r="G29" i="9"/>
  <c r="H29" i="9"/>
  <c r="I29" i="9"/>
  <c r="C7" i="9"/>
  <c r="G14" i="9"/>
  <c r="G19" i="9"/>
  <c r="I24" i="9"/>
  <c r="E27" i="10"/>
  <c r="H7" i="9"/>
  <c r="G25" i="9"/>
  <c r="I25" i="9"/>
  <c r="I13" i="9"/>
  <c r="I17" i="9"/>
  <c r="E21" i="9"/>
  <c r="E33" i="9"/>
  <c r="I19" i="9"/>
  <c r="G26" i="10"/>
  <c r="G21" i="9"/>
  <c r="E19" i="9"/>
  <c r="G13" i="9"/>
  <c r="I21" i="9"/>
  <c r="E17" i="9"/>
  <c r="G18" i="9"/>
  <c r="E18" i="9"/>
  <c r="I18" i="9"/>
  <c r="G17" i="9"/>
  <c r="E14" i="9"/>
  <c r="I14" i="9"/>
  <c r="I34" i="9"/>
  <c r="G24" i="9"/>
  <c r="G34" i="9"/>
  <c r="E34" i="9"/>
  <c r="H6" i="10"/>
  <c r="H7" i="10" s="1"/>
  <c r="G20" i="10"/>
  <c r="G8" i="10"/>
  <c r="I23" i="10"/>
  <c r="G18" i="10"/>
  <c r="G21" i="10"/>
  <c r="I17" i="10"/>
  <c r="G12" i="10"/>
  <c r="I19" i="10"/>
  <c r="D10" i="10"/>
  <c r="G22" i="10"/>
  <c r="J7" i="10"/>
  <c r="C5" i="9" l="1"/>
  <c r="C9" i="9" s="1"/>
  <c r="F10" i="9"/>
  <c r="F5" i="9" s="1"/>
  <c r="F9" i="9" s="1"/>
  <c r="E10" i="9"/>
  <c r="F11" i="10"/>
  <c r="G10" i="10"/>
  <c r="C10" i="10"/>
  <c r="C6" i="10"/>
  <c r="C7" i="10" s="1"/>
  <c r="C11" i="10"/>
  <c r="E7" i="9"/>
  <c r="G10" i="9"/>
  <c r="D5" i="9"/>
  <c r="I10" i="9"/>
  <c r="D11" i="10"/>
  <c r="I11" i="10" s="1"/>
  <c r="D6" i="10"/>
  <c r="D7" i="10" s="1"/>
  <c r="I10" i="10"/>
  <c r="E10" i="10"/>
  <c r="G11" i="10"/>
  <c r="G5" i="9" l="1"/>
  <c r="E11" i="10"/>
  <c r="I5" i="9"/>
  <c r="E5" i="9"/>
  <c r="D9" i="9"/>
  <c r="G9" i="9" s="1"/>
  <c r="I6" i="10"/>
  <c r="E6" i="10"/>
  <c r="G6" i="10"/>
  <c r="I7" i="10"/>
  <c r="G7" i="10"/>
  <c r="E7" i="10"/>
  <c r="E9" i="9" l="1"/>
  <c r="I9" i="9"/>
</calcChain>
</file>

<file path=xl/sharedStrings.xml><?xml version="1.0" encoding="utf-8"?>
<sst xmlns="http://schemas.openxmlformats.org/spreadsheetml/2006/main" count="103" uniqueCount="83">
  <si>
    <t>NỘI DUNG THU</t>
  </si>
  <si>
    <t>TỔNG THU NGÂN SÁCH</t>
  </si>
  <si>
    <t>TỔNG CHI NGÂN SÁCH</t>
  </si>
  <si>
    <t>(Nếu không tính chi chuyển nguồn, chi kết dư)</t>
  </si>
  <si>
    <t>STT</t>
  </si>
  <si>
    <t>Thuế thu nhập cá nhân</t>
  </si>
  <si>
    <t>Lệ phí trước bạ</t>
  </si>
  <si>
    <t>Thu phí và lệ phí</t>
  </si>
  <si>
    <t>Thuế sử dụng đất phi nông nghiệp</t>
  </si>
  <si>
    <t>Thuế bảo vệ môi trường</t>
  </si>
  <si>
    <t>Thu tiền sử dụng đất</t>
  </si>
  <si>
    <t>Thuế chuyển quyền sử dụng đất</t>
  </si>
  <si>
    <t>Thu khác ngân sách</t>
  </si>
  <si>
    <t>Thu chuyển nguồn</t>
  </si>
  <si>
    <t>Thu Hải quan</t>
  </si>
  <si>
    <t>Thu BS từ NS cấp trên</t>
  </si>
  <si>
    <t>Thu NS cấp dưới nộp lên</t>
  </si>
  <si>
    <t>Tỷ lệ
(%)</t>
  </si>
  <si>
    <t>UBND 
Tỉnh giao</t>
  </si>
  <si>
    <t>Thu từ DNNN Trung ương, địa phương</t>
  </si>
  <si>
    <t>Thu khu vực ngoài quốc doanh</t>
  </si>
  <si>
    <t>Thu từ DN có vốn đầu tư nước ngoài</t>
  </si>
  <si>
    <t>Thuế sử dụng đất nông nghiệp</t>
  </si>
  <si>
    <t>Thu tiền thuê đất, mặt nước</t>
  </si>
  <si>
    <t>Thu từ bán và thuê nhà thuộc sở hữu nhà nước</t>
  </si>
  <si>
    <t>Thu tiền cấp quyền khai thác khoáng sản</t>
  </si>
  <si>
    <t>Đvt: Triệu đồng</t>
  </si>
  <si>
    <t>BẢNG TỔNG HỢP TÌNH HÌNH THU NGÂN SÁCH NHÀ NƯỚC</t>
  </si>
  <si>
    <t>BẢNG TỔNG HỢP TÌNH HÌNH CHI NGÂN SÁCH NHÀ NƯỚC</t>
  </si>
  <si>
    <t>Chi đầu tư phát triển</t>
  </si>
  <si>
    <t>I</t>
  </si>
  <si>
    <t>II</t>
  </si>
  <si>
    <t>III</t>
  </si>
  <si>
    <t>IV</t>
  </si>
  <si>
    <t>V</t>
  </si>
  <si>
    <t>VI</t>
  </si>
  <si>
    <t>Chi thường xuyên</t>
  </si>
  <si>
    <t>Chi quản lý hành chính</t>
  </si>
  <si>
    <t>Chi Quốc phòng - An ninh</t>
  </si>
  <si>
    <t>Chi khác</t>
  </si>
  <si>
    <t>Chi chuyển nguồn</t>
  </si>
  <si>
    <t>Chi kết dư</t>
  </si>
  <si>
    <t>Chi sự nghiệp Kinh tế</t>
  </si>
  <si>
    <t>Chi sự nghiệp Môi trường</t>
  </si>
  <si>
    <t>Chi sự nghiệp Giáo dục và Đào tạo</t>
  </si>
  <si>
    <t>Chi sự nghiệp Y tế</t>
  </si>
  <si>
    <t>Chi sự nghiệp Khoa học công nghệ</t>
  </si>
  <si>
    <t>Chi sự nghiệp Văn hóa thông tin</t>
  </si>
  <si>
    <t>Chi sự nghiệp Truyền thanh -  TH</t>
  </si>
  <si>
    <t>Chi sự nghiệp Thể dục thể thao</t>
  </si>
  <si>
    <t>Chi Đảm bảo xã hội</t>
  </si>
  <si>
    <t>Trong đó: Nguồn XDCB tập trung</t>
  </si>
  <si>
    <t>Dự phòng ngân sách</t>
  </si>
  <si>
    <t>Chi bổ sung cho NS cấp dưới</t>
  </si>
  <si>
    <t>Chi nộp ngân sách cấp trên</t>
  </si>
  <si>
    <t>Trong đó:</t>
  </si>
  <si>
    <t xml:space="preserve"> - Không tính thu Hải quan</t>
  </si>
  <si>
    <t>Nguồn CCTL</t>
  </si>
  <si>
    <t>Thu cổ tức lợi nhuận được chia và lợi nhuận sau thuế</t>
  </si>
  <si>
    <t>Chi tạm ứng</t>
  </si>
  <si>
    <t>VII</t>
  </si>
  <si>
    <t>VIII</t>
  </si>
  <si>
    <t xml:space="preserve">Nghị quyết 
HĐND thị xã </t>
  </si>
  <si>
    <t>Thực hiện 
so với cùng kỳ</t>
  </si>
  <si>
    <t>So sánh % thực hiện so với cùng kỳ</t>
  </si>
  <si>
    <t>So sánh % t/hiện so với cùng kỳ</t>
  </si>
  <si>
    <t>NỘI DUNG CHI</t>
  </si>
  <si>
    <t>(Nếu không tính chi tạm ứng, chi chuyển nguồn, chi kết dư, chi nộp ngân sách cấp trên, chi bổ sung cho NS cấp dưới )</t>
  </si>
  <si>
    <t>Thu quỹ đất công và HLCS</t>
  </si>
  <si>
    <t>- Còn lại</t>
  </si>
  <si>
    <t>Thu cân đối</t>
  </si>
  <si>
    <t>Thu ngoài cân đối</t>
  </si>
  <si>
    <t>Thu kết dư</t>
  </si>
  <si>
    <t>Các khoản huy động đóng góp</t>
  </si>
  <si>
    <t xml:space="preserve"> </t>
  </si>
  <si>
    <t>Nguồn CCTL để thực hiện chi tăng lương</t>
  </si>
  <si>
    <t>DỰ TOÁN NĂM 2024</t>
  </si>
  <si>
    <t>Thu từ hoạt động xổ số kiến thiết</t>
  </si>
  <si>
    <t xml:space="preserve">Nghị quyết 
24/NQ-HĐND thị xã </t>
  </si>
  <si>
    <t xml:space="preserve"> - Không tính thu chuyển nguồn, kết dư</t>
  </si>
  <si>
    <t>Tình hình thực hiện KH ĐTC</t>
  </si>
  <si>
    <t>Thực hiện
 lũy kế đến  31/10/2024</t>
  </si>
  <si>
    <t>Thực hiện
 lũy kế đến 31/10/2024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</si>
</sst>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  <charset val="163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i/>
      <sz val="13"/>
      <color theme="1"/>
      <name val="Times New Roman"/>
      <family val="1"/>
    </font>
    <font>
      <sz val="11"/>
      <color theme="1"/>
      <name val="Arial"/>
      <family val="2"/>
    </font>
    <font>
      <b/>
      <sz val="9"/>
      <color theme="1"/>
      <name val="Times New Roman"/>
      <family val="1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2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6" fillId="2" borderId="0" xfId="0" applyFont="1" applyFill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2" fillId="2" borderId="0" xfId="0" applyFont="1" applyFill="1"/>
    <xf numFmtId="164" fontId="1" fillId="2" borderId="2" xfId="0" applyNumberFormat="1" applyFont="1" applyFill="1" applyBorder="1" applyAlignment="1">
      <alignment horizontal="right" vertical="center"/>
    </xf>
    <xf numFmtId="3" fontId="6" fillId="2" borderId="0" xfId="0" applyNumberFormat="1" applyFont="1" applyFill="1"/>
    <xf numFmtId="3" fontId="1" fillId="2" borderId="0" xfId="0" applyNumberFormat="1" applyFont="1" applyFill="1" applyAlignment="1">
      <alignment horizontal="right" vertical="center"/>
    </xf>
    <xf numFmtId="0" fontId="2" fillId="2" borderId="0" xfId="0" applyFont="1" applyFill="1"/>
    <xf numFmtId="3" fontId="3" fillId="2" borderId="1" xfId="0" applyNumberFormat="1" applyFont="1" applyFill="1" applyBorder="1" applyAlignment="1">
      <alignment horizontal="justify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justify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justify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justify" vertical="center"/>
    </xf>
    <xf numFmtId="3" fontId="1" fillId="2" borderId="1" xfId="0" applyNumberFormat="1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justify" vertical="center" wrapText="1"/>
    </xf>
    <xf numFmtId="164" fontId="1" fillId="2" borderId="3" xfId="0" applyNumberFormat="1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3" fontId="1" fillId="2" borderId="1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4" fillId="2" borderId="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7" fillId="2" borderId="4" xfId="0" applyFont="1" applyFill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9"/>
  <sheetViews>
    <sheetView tabSelected="1"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I36"/>
    </sheetView>
  </sheetViews>
  <sheetFormatPr defaultColWidth="9.1328125" defaultRowHeight="17.649999999999999" x14ac:dyDescent="0.35"/>
  <cols>
    <col min="1" max="1" width="7.265625" style="31" customWidth="1"/>
    <col min="2" max="2" width="37.59765625" style="31" customWidth="1"/>
    <col min="3" max="3" width="12.1328125" style="72" customWidth="1"/>
    <col min="4" max="4" width="11.3984375" style="31" customWidth="1"/>
    <col min="5" max="5" width="10" style="31" customWidth="1"/>
    <col min="6" max="6" width="11.265625" style="31" customWidth="1"/>
    <col min="7" max="7" width="11.1328125" style="31" customWidth="1"/>
    <col min="8" max="8" width="12.265625" style="31" customWidth="1"/>
    <col min="9" max="9" width="9" style="31" bestFit="1" customWidth="1"/>
    <col min="10" max="10" width="12.73046875" style="31" bestFit="1" customWidth="1"/>
    <col min="11" max="16384" width="9.1328125" style="31"/>
  </cols>
  <sheetData>
    <row r="1" spans="1:10" x14ac:dyDescent="0.35">
      <c r="A1" s="76" t="s">
        <v>27</v>
      </c>
      <c r="B1" s="76"/>
      <c r="C1" s="76"/>
      <c r="D1" s="76"/>
      <c r="E1" s="76"/>
      <c r="F1" s="76"/>
      <c r="G1" s="76"/>
      <c r="H1" s="76"/>
      <c r="I1" s="76"/>
    </row>
    <row r="2" spans="1:10" x14ac:dyDescent="0.35">
      <c r="B2" s="60"/>
      <c r="C2" s="61"/>
      <c r="D2" s="60"/>
      <c r="E2" s="60"/>
      <c r="F2" s="60"/>
      <c r="G2" s="60"/>
      <c r="H2" s="77" t="s">
        <v>26</v>
      </c>
      <c r="I2" s="77"/>
    </row>
    <row r="3" spans="1:10" s="28" customFormat="1" ht="24.75" customHeight="1" x14ac:dyDescent="0.35">
      <c r="A3" s="78" t="s">
        <v>4</v>
      </c>
      <c r="B3" s="78" t="s">
        <v>0</v>
      </c>
      <c r="C3" s="81" t="s">
        <v>63</v>
      </c>
      <c r="D3" s="79" t="s">
        <v>82</v>
      </c>
      <c r="E3" s="83" t="s">
        <v>64</v>
      </c>
      <c r="F3" s="78" t="s">
        <v>76</v>
      </c>
      <c r="G3" s="78"/>
      <c r="H3" s="78"/>
      <c r="I3" s="78"/>
    </row>
    <row r="4" spans="1:10" s="28" customFormat="1" ht="63.75" customHeight="1" x14ac:dyDescent="0.35">
      <c r="A4" s="78"/>
      <c r="B4" s="78"/>
      <c r="C4" s="82"/>
      <c r="D4" s="80"/>
      <c r="E4" s="84"/>
      <c r="F4" s="29" t="s">
        <v>18</v>
      </c>
      <c r="G4" s="29" t="s">
        <v>17</v>
      </c>
      <c r="H4" s="29" t="s">
        <v>62</v>
      </c>
      <c r="I4" s="29" t="s">
        <v>17</v>
      </c>
    </row>
    <row r="5" spans="1:10" x14ac:dyDescent="0.35">
      <c r="A5" s="62"/>
      <c r="B5" s="4" t="s">
        <v>1</v>
      </c>
      <c r="C5" s="5">
        <f>C10+C33+C34+C35+C36+C29+C31+C32</f>
        <v>3208484</v>
      </c>
      <c r="D5" s="5">
        <f>D10+D29+D31+D32+D33+D34+D35</f>
        <v>3906745.6323189996</v>
      </c>
      <c r="E5" s="63">
        <f>D5/C5*100</f>
        <v>121.76297691741644</v>
      </c>
      <c r="F5" s="5">
        <f>F10+F33+F34+F35+F36</f>
        <v>1101261</v>
      </c>
      <c r="G5" s="15">
        <f>D5/F5*100</f>
        <v>354.75201903263616</v>
      </c>
      <c r="H5" s="5">
        <f>H10+H33+H34+H35+H36+H31+H32</f>
        <v>1140261</v>
      </c>
      <c r="I5" s="15">
        <f>D5/H5*100</f>
        <v>342.6185436771932</v>
      </c>
      <c r="J5" s="64"/>
    </row>
    <row r="6" spans="1:10" x14ac:dyDescent="0.35">
      <c r="A6" s="65"/>
      <c r="B6" s="66" t="s">
        <v>55</v>
      </c>
      <c r="C6" s="1"/>
      <c r="D6" s="1"/>
      <c r="E6" s="18"/>
      <c r="F6" s="1"/>
      <c r="G6" s="22"/>
      <c r="H6" s="1"/>
      <c r="I6" s="22"/>
      <c r="J6" s="64"/>
    </row>
    <row r="7" spans="1:10" s="30" customFormat="1" x14ac:dyDescent="0.35">
      <c r="A7" s="45"/>
      <c r="B7" s="44" t="s">
        <v>56</v>
      </c>
      <c r="C7" s="7">
        <f>C33</f>
        <v>1685915</v>
      </c>
      <c r="D7" s="7">
        <f>D33</f>
        <v>2016671.6952549999</v>
      </c>
      <c r="E7" s="18">
        <f>D7/C7*100</f>
        <v>119.61882391787249</v>
      </c>
      <c r="F7" s="7">
        <f>F33</f>
        <v>0</v>
      </c>
      <c r="G7" s="18"/>
      <c r="H7" s="7">
        <f>H33</f>
        <v>0</v>
      </c>
      <c r="I7" s="18"/>
    </row>
    <row r="8" spans="1:10" s="30" customFormat="1" x14ac:dyDescent="0.35">
      <c r="A8" s="45"/>
      <c r="B8" s="44" t="s">
        <v>79</v>
      </c>
      <c r="C8" s="7">
        <f>C32</f>
        <v>255937</v>
      </c>
      <c r="D8" s="7">
        <f>D32+D31</f>
        <v>257133.21913899999</v>
      </c>
      <c r="E8" s="18"/>
      <c r="F8" s="7"/>
      <c r="G8" s="18"/>
      <c r="H8" s="7"/>
      <c r="I8" s="18"/>
    </row>
    <row r="9" spans="1:10" s="30" customFormat="1" x14ac:dyDescent="0.35">
      <c r="A9" s="45"/>
      <c r="B9" s="44" t="s">
        <v>69</v>
      </c>
      <c r="C9" s="7">
        <f>C5-C7-C8</f>
        <v>1266632</v>
      </c>
      <c r="D9" s="7">
        <f>D5-D7-D8</f>
        <v>1632940.7179249998</v>
      </c>
      <c r="E9" s="18">
        <f>D9/C9*100</f>
        <v>128.91990080189035</v>
      </c>
      <c r="F9" s="7">
        <f>F5-F7</f>
        <v>1101261</v>
      </c>
      <c r="G9" s="18">
        <f>D9/F9*100</f>
        <v>148.27917432152776</v>
      </c>
      <c r="H9" s="7">
        <f>H5-H7</f>
        <v>1140261</v>
      </c>
      <c r="I9" s="18">
        <f>D9/H9*100</f>
        <v>143.20762684376643</v>
      </c>
    </row>
    <row r="10" spans="1:10" x14ac:dyDescent="0.35">
      <c r="A10" s="1" t="s">
        <v>30</v>
      </c>
      <c r="B10" s="46" t="s">
        <v>70</v>
      </c>
      <c r="C10" s="1">
        <f>SUM(C11:C27)</f>
        <v>309207</v>
      </c>
      <c r="D10" s="1">
        <f>SUM(D11:D28)</f>
        <v>411224.66336599994</v>
      </c>
      <c r="E10" s="22">
        <f>D10/C10*100</f>
        <v>132.99332271455688</v>
      </c>
      <c r="F10" s="1">
        <f>SUM(F11:F28)</f>
        <v>374000</v>
      </c>
      <c r="G10" s="22">
        <f>D10/F10*100</f>
        <v>109.95311854705881</v>
      </c>
      <c r="H10" s="1">
        <f>SUM(H11:H28)</f>
        <v>413000</v>
      </c>
      <c r="I10" s="22">
        <f>D10/H10*100</f>
        <v>99.570136408232429</v>
      </c>
    </row>
    <row r="11" spans="1:10" ht="31.5" customHeight="1" x14ac:dyDescent="0.35">
      <c r="A11" s="47">
        <v>1</v>
      </c>
      <c r="B11" s="48" t="s">
        <v>19</v>
      </c>
      <c r="C11" s="2">
        <v>3462</v>
      </c>
      <c r="D11" s="2">
        <v>3220.8088630000002</v>
      </c>
      <c r="E11" s="18">
        <f>D11/C11*100</f>
        <v>93.033184950895446</v>
      </c>
      <c r="F11" s="2">
        <f>800+2100</f>
        <v>2900</v>
      </c>
      <c r="G11" s="18">
        <f>D11/F11*100</f>
        <v>111.06237458620691</v>
      </c>
      <c r="H11" s="2">
        <v>2900</v>
      </c>
      <c r="I11" s="18">
        <f>D11/H11*100</f>
        <v>111.06237458620691</v>
      </c>
    </row>
    <row r="12" spans="1:10" x14ac:dyDescent="0.35">
      <c r="A12" s="47">
        <v>2</v>
      </c>
      <c r="B12" s="48" t="s">
        <v>21</v>
      </c>
      <c r="C12" s="2">
        <v>17</v>
      </c>
      <c r="D12" s="2">
        <v>98.703017000000003</v>
      </c>
      <c r="E12" s="18"/>
      <c r="F12" s="2"/>
      <c r="G12" s="18"/>
      <c r="H12" s="2"/>
      <c r="I12" s="18"/>
    </row>
    <row r="13" spans="1:10" x14ac:dyDescent="0.35">
      <c r="A13" s="47">
        <v>3</v>
      </c>
      <c r="B13" s="48" t="s">
        <v>20</v>
      </c>
      <c r="C13" s="2">
        <v>146573</v>
      </c>
      <c r="D13" s="2">
        <v>182386.878788</v>
      </c>
      <c r="E13" s="18">
        <f>D13/C13*100</f>
        <v>124.43415826107127</v>
      </c>
      <c r="F13" s="2">
        <v>190400</v>
      </c>
      <c r="G13" s="18">
        <f>D13/F13*100</f>
        <v>95.791427934873951</v>
      </c>
      <c r="H13" s="2">
        <v>190400</v>
      </c>
      <c r="I13" s="18">
        <f>D13/H13*100</f>
        <v>95.791427934873951</v>
      </c>
    </row>
    <row r="14" spans="1:10" x14ac:dyDescent="0.35">
      <c r="A14" s="47">
        <v>4</v>
      </c>
      <c r="B14" s="48" t="s">
        <v>6</v>
      </c>
      <c r="C14" s="2">
        <v>38855</v>
      </c>
      <c r="D14" s="2">
        <v>38520.810977000001</v>
      </c>
      <c r="E14" s="18">
        <f>D14/C14*100</f>
        <v>99.139907288637247</v>
      </c>
      <c r="F14" s="2">
        <v>50500</v>
      </c>
      <c r="G14" s="18">
        <f>D14/F14*100</f>
        <v>76.278833617821789</v>
      </c>
      <c r="H14" s="2">
        <v>50500</v>
      </c>
      <c r="I14" s="18">
        <f>D14/H14*100</f>
        <v>76.278833617821789</v>
      </c>
    </row>
    <row r="15" spans="1:10" x14ac:dyDescent="0.35">
      <c r="A15" s="47">
        <v>5</v>
      </c>
      <c r="B15" s="48" t="s">
        <v>9</v>
      </c>
      <c r="C15" s="2"/>
      <c r="D15" s="2"/>
      <c r="E15" s="18"/>
      <c r="F15" s="2"/>
      <c r="G15" s="18"/>
      <c r="H15" s="2"/>
      <c r="I15" s="18"/>
    </row>
    <row r="16" spans="1:10" x14ac:dyDescent="0.35">
      <c r="A16" s="47">
        <v>6</v>
      </c>
      <c r="B16" s="48" t="s">
        <v>22</v>
      </c>
      <c r="C16" s="2">
        <v>2</v>
      </c>
      <c r="D16" s="2">
        <v>2</v>
      </c>
      <c r="E16" s="18"/>
      <c r="F16" s="2"/>
      <c r="G16" s="18"/>
      <c r="H16" s="2"/>
      <c r="I16" s="18"/>
    </row>
    <row r="17" spans="1:10" x14ac:dyDescent="0.35">
      <c r="A17" s="47">
        <v>7</v>
      </c>
      <c r="B17" s="48" t="s">
        <v>8</v>
      </c>
      <c r="C17" s="2">
        <v>176</v>
      </c>
      <c r="D17" s="2">
        <v>226.05264099999999</v>
      </c>
      <c r="E17" s="18">
        <f>D17/C17*100</f>
        <v>128.4390005681818</v>
      </c>
      <c r="F17" s="2">
        <v>200</v>
      </c>
      <c r="G17" s="18">
        <f>D17/F17*100</f>
        <v>113.02632049999998</v>
      </c>
      <c r="H17" s="2">
        <v>200</v>
      </c>
      <c r="I17" s="18">
        <f>D17/H17*100</f>
        <v>113.02632049999998</v>
      </c>
    </row>
    <row r="18" spans="1:10" s="67" customFormat="1" x14ac:dyDescent="0.35">
      <c r="A18" s="49">
        <v>8</v>
      </c>
      <c r="B18" s="50" t="s">
        <v>5</v>
      </c>
      <c r="C18" s="10">
        <v>33419</v>
      </c>
      <c r="D18" s="10">
        <v>34690.381888999997</v>
      </c>
      <c r="E18" s="32">
        <f>D18/C18*100</f>
        <v>103.80436844010892</v>
      </c>
      <c r="F18" s="10">
        <v>39500</v>
      </c>
      <c r="G18" s="32">
        <f>D18/F18*100</f>
        <v>87.823751617721513</v>
      </c>
      <c r="H18" s="2">
        <v>39500</v>
      </c>
      <c r="I18" s="32">
        <f>D18/H18*100</f>
        <v>87.823751617721513</v>
      </c>
    </row>
    <row r="19" spans="1:10" x14ac:dyDescent="0.35">
      <c r="A19" s="47">
        <v>9</v>
      </c>
      <c r="B19" s="48" t="s">
        <v>7</v>
      </c>
      <c r="C19" s="2">
        <v>9037</v>
      </c>
      <c r="D19" s="2">
        <v>13183.352725999999</v>
      </c>
      <c r="E19" s="18">
        <f>D19/C19*100</f>
        <v>145.8819600088525</v>
      </c>
      <c r="F19" s="2">
        <v>11500</v>
      </c>
      <c r="G19" s="32">
        <f>D19/F19*100</f>
        <v>114.63784979130433</v>
      </c>
      <c r="H19" s="2">
        <v>11500</v>
      </c>
      <c r="I19" s="18">
        <f>D19/H19*100</f>
        <v>114.63784979130433</v>
      </c>
    </row>
    <row r="20" spans="1:10" x14ac:dyDescent="0.35">
      <c r="A20" s="47">
        <v>10</v>
      </c>
      <c r="B20" s="48" t="s">
        <v>11</v>
      </c>
      <c r="C20" s="2"/>
      <c r="D20" s="2"/>
      <c r="E20" s="18"/>
      <c r="F20" s="2"/>
      <c r="G20" s="18"/>
      <c r="H20" s="2"/>
      <c r="I20" s="18"/>
    </row>
    <row r="21" spans="1:10" x14ac:dyDescent="0.35">
      <c r="A21" s="47">
        <v>11</v>
      </c>
      <c r="B21" s="48" t="s">
        <v>10</v>
      </c>
      <c r="C21" s="2">
        <v>47797</v>
      </c>
      <c r="D21" s="2">
        <v>116255.475622</v>
      </c>
      <c r="E21" s="18">
        <f>D21/C21*100</f>
        <v>243.22755742410612</v>
      </c>
      <c r="F21" s="2">
        <v>50000</v>
      </c>
      <c r="G21" s="18">
        <f>D21/F21*100</f>
        <v>232.51095124400001</v>
      </c>
      <c r="H21" s="2">
        <v>89000</v>
      </c>
      <c r="I21" s="18">
        <f>D21/H21*100</f>
        <v>130.62412991235954</v>
      </c>
    </row>
    <row r="22" spans="1:10" x14ac:dyDescent="0.35">
      <c r="A22" s="47">
        <v>12</v>
      </c>
      <c r="B22" s="48" t="s">
        <v>23</v>
      </c>
      <c r="C22" s="2">
        <v>243</v>
      </c>
      <c r="D22" s="2">
        <v>63.816090000000003</v>
      </c>
      <c r="E22" s="18">
        <f>D22/C22*100</f>
        <v>26.261765432098766</v>
      </c>
      <c r="F22" s="2"/>
      <c r="G22" s="18"/>
      <c r="H22" s="2"/>
      <c r="I22" s="18"/>
      <c r="J22" s="64"/>
    </row>
    <row r="23" spans="1:10" ht="30.75" x14ac:dyDescent="0.35">
      <c r="A23" s="47">
        <v>13</v>
      </c>
      <c r="B23" s="48" t="s">
        <v>24</v>
      </c>
      <c r="C23" s="2"/>
      <c r="D23" s="2"/>
      <c r="E23" s="18"/>
      <c r="F23" s="2"/>
      <c r="G23" s="18"/>
      <c r="H23" s="2"/>
      <c r="I23" s="18"/>
    </row>
    <row r="24" spans="1:10" x14ac:dyDescent="0.35">
      <c r="A24" s="47">
        <v>14</v>
      </c>
      <c r="B24" s="48" t="s">
        <v>12</v>
      </c>
      <c r="C24" s="2">
        <v>25365</v>
      </c>
      <c r="D24" s="2">
        <v>16971.006112999999</v>
      </c>
      <c r="E24" s="18">
        <f>D24/C24*100</f>
        <v>66.907179629410606</v>
      </c>
      <c r="F24" s="2">
        <v>22000</v>
      </c>
      <c r="G24" s="18">
        <f>D24/F24*100</f>
        <v>77.140936877272722</v>
      </c>
      <c r="H24" s="2">
        <v>22000</v>
      </c>
      <c r="I24" s="18">
        <f>D24/H24*100</f>
        <v>77.140936877272722</v>
      </c>
    </row>
    <row r="25" spans="1:10" x14ac:dyDescent="0.35">
      <c r="A25" s="47">
        <v>15</v>
      </c>
      <c r="B25" s="48" t="s">
        <v>68</v>
      </c>
      <c r="C25" s="2">
        <v>4261</v>
      </c>
      <c r="D25" s="2">
        <v>5548.3766400000004</v>
      </c>
      <c r="E25" s="18"/>
      <c r="F25" s="2">
        <v>7000</v>
      </c>
      <c r="G25" s="18">
        <f>D25/F25*100</f>
        <v>79.262523428571427</v>
      </c>
      <c r="H25" s="2">
        <v>7000</v>
      </c>
      <c r="I25" s="18">
        <f>D25/H25*100</f>
        <v>79.262523428571427</v>
      </c>
    </row>
    <row r="26" spans="1:10" ht="33.75" customHeight="1" x14ac:dyDescent="0.35">
      <c r="A26" s="47">
        <v>16</v>
      </c>
      <c r="B26" s="48" t="s">
        <v>25</v>
      </c>
      <c r="C26" s="2"/>
      <c r="D26" s="2"/>
      <c r="E26" s="18"/>
      <c r="F26" s="2"/>
      <c r="G26" s="18"/>
      <c r="H26" s="2"/>
      <c r="I26" s="18"/>
    </row>
    <row r="27" spans="1:10" ht="31.5" customHeight="1" x14ac:dyDescent="0.35">
      <c r="A27" s="47">
        <v>17</v>
      </c>
      <c r="B27" s="48" t="s">
        <v>58</v>
      </c>
      <c r="C27" s="2"/>
      <c r="D27" s="2"/>
      <c r="E27" s="18"/>
      <c r="F27" s="2"/>
      <c r="G27" s="18"/>
      <c r="H27" s="2"/>
      <c r="I27" s="18"/>
    </row>
    <row r="28" spans="1:10" s="68" customFormat="1" ht="15.4" x14ac:dyDescent="0.35">
      <c r="A28" s="47">
        <v>18</v>
      </c>
      <c r="B28" s="48" t="s">
        <v>77</v>
      </c>
      <c r="C28" s="2">
        <v>5</v>
      </c>
      <c r="D28" s="2">
        <v>57</v>
      </c>
      <c r="E28" s="18"/>
      <c r="F28" s="2"/>
      <c r="G28" s="18"/>
      <c r="H28" s="2"/>
      <c r="I28" s="18"/>
    </row>
    <row r="29" spans="1:10" s="58" customFormat="1" ht="17.25" x14ac:dyDescent="0.35">
      <c r="A29" s="1" t="s">
        <v>31</v>
      </c>
      <c r="B29" s="46" t="s">
        <v>71</v>
      </c>
      <c r="C29" s="3">
        <f t="shared" ref="C29" si="0">C30</f>
        <v>1621</v>
      </c>
      <c r="D29" s="3">
        <f t="shared" ref="D29:I29" si="1">D30</f>
        <v>1476.7449999999999</v>
      </c>
      <c r="E29" s="26">
        <f t="shared" si="1"/>
        <v>0</v>
      </c>
      <c r="F29" s="3">
        <f t="shared" si="1"/>
        <v>0</v>
      </c>
      <c r="G29" s="26">
        <f t="shared" si="1"/>
        <v>0</v>
      </c>
      <c r="H29" s="3">
        <f t="shared" si="1"/>
        <v>0</v>
      </c>
      <c r="I29" s="26">
        <f t="shared" si="1"/>
        <v>0</v>
      </c>
    </row>
    <row r="30" spans="1:10" x14ac:dyDescent="0.35">
      <c r="A30" s="47">
        <v>1</v>
      </c>
      <c r="B30" s="48" t="s">
        <v>73</v>
      </c>
      <c r="C30" s="2">
        <v>1621</v>
      </c>
      <c r="D30" s="2">
        <v>1476.7449999999999</v>
      </c>
      <c r="E30" s="18"/>
      <c r="F30" s="2"/>
      <c r="G30" s="18"/>
      <c r="H30" s="2"/>
      <c r="I30" s="18"/>
    </row>
    <row r="31" spans="1:10" s="58" customFormat="1" ht="17.25" x14ac:dyDescent="0.35">
      <c r="A31" s="1" t="s">
        <v>32</v>
      </c>
      <c r="B31" s="46" t="s">
        <v>72</v>
      </c>
      <c r="C31" s="3"/>
      <c r="D31" s="3">
        <v>8617.2191390000007</v>
      </c>
      <c r="E31" s="26"/>
      <c r="F31" s="69"/>
      <c r="G31" s="70"/>
      <c r="H31" s="69"/>
      <c r="I31" s="70"/>
    </row>
    <row r="32" spans="1:10" s="58" customFormat="1" ht="17.25" x14ac:dyDescent="0.35">
      <c r="A32" s="1" t="s">
        <v>33</v>
      </c>
      <c r="B32" s="46" t="s">
        <v>13</v>
      </c>
      <c r="C32" s="3">
        <v>255937</v>
      </c>
      <c r="D32" s="3">
        <v>248516</v>
      </c>
      <c r="E32" s="18"/>
      <c r="F32" s="69"/>
      <c r="G32" s="70"/>
      <c r="H32" s="69"/>
      <c r="I32" s="70"/>
    </row>
    <row r="33" spans="1:10" s="58" customFormat="1" ht="17.25" x14ac:dyDescent="0.35">
      <c r="A33" s="1" t="s">
        <v>34</v>
      </c>
      <c r="B33" s="46" t="s">
        <v>14</v>
      </c>
      <c r="C33" s="1">
        <v>1685915</v>
      </c>
      <c r="D33" s="3">
        <v>2016671.6952549999</v>
      </c>
      <c r="E33" s="18">
        <f>D33/C33*100</f>
        <v>119.61882391787249</v>
      </c>
      <c r="F33" s="3"/>
      <c r="G33" s="26"/>
      <c r="H33" s="1"/>
      <c r="I33" s="26"/>
      <c r="J33" s="74"/>
    </row>
    <row r="34" spans="1:10" x14ac:dyDescent="0.4">
      <c r="A34" s="1" t="s">
        <v>35</v>
      </c>
      <c r="B34" s="46" t="s">
        <v>15</v>
      </c>
      <c r="C34" s="73">
        <v>939446</v>
      </c>
      <c r="D34" s="3">
        <v>1219692.309559</v>
      </c>
      <c r="E34" s="18">
        <f>D34/C34*100</f>
        <v>129.83101844693573</v>
      </c>
      <c r="F34" s="1">
        <v>639067</v>
      </c>
      <c r="G34" s="18">
        <f>D34/F34*100</f>
        <v>190.8551543983651</v>
      </c>
      <c r="H34" s="1">
        <v>639067</v>
      </c>
      <c r="I34" s="18">
        <f>D34/H34*100</f>
        <v>190.8551543983651</v>
      </c>
      <c r="J34" s="64"/>
    </row>
    <row r="35" spans="1:10" x14ac:dyDescent="0.35">
      <c r="A35" s="1" t="s">
        <v>60</v>
      </c>
      <c r="B35" s="51" t="s">
        <v>16</v>
      </c>
      <c r="C35" s="1">
        <v>16358</v>
      </c>
      <c r="D35" s="3">
        <v>547</v>
      </c>
      <c r="E35" s="18">
        <v>0</v>
      </c>
      <c r="F35" s="47"/>
      <c r="G35" s="22">
        <v>0</v>
      </c>
      <c r="H35" s="1"/>
      <c r="I35" s="71">
        <v>0</v>
      </c>
    </row>
    <row r="36" spans="1:10" s="58" customFormat="1" ht="30" x14ac:dyDescent="0.35">
      <c r="A36" s="11" t="s">
        <v>61</v>
      </c>
      <c r="B36" s="52" t="s">
        <v>75</v>
      </c>
      <c r="C36" s="11"/>
      <c r="D36" s="11" t="s">
        <v>74</v>
      </c>
      <c r="E36" s="56"/>
      <c r="F36" s="11">
        <v>88194</v>
      </c>
      <c r="G36" s="59"/>
      <c r="H36" s="11">
        <v>88194</v>
      </c>
      <c r="I36" s="59"/>
    </row>
    <row r="38" spans="1:10" x14ac:dyDescent="0.35">
      <c r="C38" s="31"/>
    </row>
    <row r="39" spans="1:10" x14ac:dyDescent="0.35">
      <c r="C39" s="31"/>
    </row>
  </sheetData>
  <mergeCells count="8">
    <mergeCell ref="A1:I1"/>
    <mergeCell ref="H2:I2"/>
    <mergeCell ref="A3:A4"/>
    <mergeCell ref="B3:B4"/>
    <mergeCell ref="D3:D4"/>
    <mergeCell ref="F3:I3"/>
    <mergeCell ref="C3:C4"/>
    <mergeCell ref="E3:E4"/>
  </mergeCells>
  <pageMargins left="0.196850393700787" right="0.196850393700787" top="0.59055118110236204" bottom="0.27559055118110198" header="0.27559055118110198" footer="0.196850393700787"/>
  <pageSetup paperSize="9" scale="8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34"/>
  <sheetViews>
    <sheetView zoomScale="90" zoomScaleNormal="90" workbookViewId="0">
      <pane xSplit="3" ySplit="6" topLeftCell="D16" activePane="bottomRight" state="frozen"/>
      <selection pane="topRight" activeCell="D1" sqref="D1"/>
      <selection pane="bottomLeft" activeCell="A7" sqref="A7"/>
      <selection pane="bottomRight" sqref="A1:K30"/>
    </sheetView>
  </sheetViews>
  <sheetFormatPr defaultColWidth="9.1328125" defaultRowHeight="17.649999999999999" x14ac:dyDescent="0.5"/>
  <cols>
    <col min="1" max="1" width="4.86328125" style="12" customWidth="1"/>
    <col min="2" max="2" width="34.265625" style="12" customWidth="1"/>
    <col min="3" max="3" width="10.3984375" style="12" customWidth="1"/>
    <col min="4" max="4" width="12.265625" style="12" customWidth="1"/>
    <col min="5" max="5" width="8.3984375" style="27" customWidth="1"/>
    <col min="6" max="6" width="11.3984375" style="12" customWidth="1"/>
    <col min="7" max="7" width="8.3984375" style="12" customWidth="1"/>
    <col min="8" max="8" width="12" style="12" customWidth="1"/>
    <col min="9" max="9" width="8.1328125" style="12" customWidth="1"/>
    <col min="10" max="10" width="10.3984375" style="12" customWidth="1"/>
    <col min="11" max="11" width="8.73046875" style="12" customWidth="1"/>
    <col min="12" max="12" width="11.73046875" style="12" bestFit="1" customWidth="1"/>
    <col min="13" max="13" width="16.3984375" style="12" bestFit="1" customWidth="1"/>
    <col min="14" max="14" width="14.265625" style="12" bestFit="1" customWidth="1"/>
    <col min="15" max="15" width="17.3984375" style="12" bestFit="1" customWidth="1"/>
    <col min="16" max="16384" width="9.1328125" style="12"/>
  </cols>
  <sheetData>
    <row r="1" spans="1:13" x14ac:dyDescent="0.5">
      <c r="A1" s="85" t="s">
        <v>28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3" x14ac:dyDescent="0.5">
      <c r="A2" s="33"/>
      <c r="B2" s="33"/>
      <c r="C2" s="33"/>
      <c r="D2" s="33"/>
      <c r="E2" s="38"/>
      <c r="F2" s="33"/>
      <c r="G2" s="33"/>
      <c r="H2" s="33"/>
      <c r="I2" s="33"/>
      <c r="J2" s="33"/>
      <c r="K2" s="33"/>
    </row>
    <row r="3" spans="1:13" x14ac:dyDescent="0.5">
      <c r="B3" s="13"/>
      <c r="C3" s="13"/>
      <c r="D3" s="13"/>
      <c r="E3" s="39"/>
      <c r="F3" s="13"/>
      <c r="G3" s="13"/>
      <c r="H3" s="86" t="s">
        <v>26</v>
      </c>
      <c r="I3" s="86"/>
      <c r="J3" s="86" t="s">
        <v>26</v>
      </c>
      <c r="K3" s="86"/>
    </row>
    <row r="4" spans="1:13" ht="29.25" customHeight="1" x14ac:dyDescent="0.5">
      <c r="A4" s="88" t="s">
        <v>4</v>
      </c>
      <c r="B4" s="88" t="s">
        <v>66</v>
      </c>
      <c r="C4" s="90" t="s">
        <v>63</v>
      </c>
      <c r="D4" s="87" t="s">
        <v>81</v>
      </c>
      <c r="E4" s="81" t="s">
        <v>65</v>
      </c>
      <c r="F4" s="88" t="s">
        <v>76</v>
      </c>
      <c r="G4" s="88"/>
      <c r="H4" s="88"/>
      <c r="I4" s="88"/>
      <c r="J4" s="87" t="s">
        <v>80</v>
      </c>
      <c r="K4" s="88"/>
    </row>
    <row r="5" spans="1:13" ht="79.5" customHeight="1" x14ac:dyDescent="0.5">
      <c r="A5" s="88"/>
      <c r="B5" s="88"/>
      <c r="C5" s="91"/>
      <c r="D5" s="89"/>
      <c r="E5" s="92"/>
      <c r="F5" s="34" t="s">
        <v>18</v>
      </c>
      <c r="G5" s="34" t="s">
        <v>17</v>
      </c>
      <c r="H5" s="37" t="s">
        <v>62</v>
      </c>
      <c r="I5" s="34" t="s">
        <v>17</v>
      </c>
      <c r="J5" s="37" t="s">
        <v>78</v>
      </c>
      <c r="K5" s="34" t="s">
        <v>17</v>
      </c>
    </row>
    <row r="6" spans="1:13" s="16" customFormat="1" x14ac:dyDescent="0.5">
      <c r="A6" s="14"/>
      <c r="B6" s="4" t="s">
        <v>2</v>
      </c>
      <c r="C6" s="5">
        <f>C8+C10+C26+C27+C28+C29+C30+C24</f>
        <v>1139802</v>
      </c>
      <c r="D6" s="5">
        <f>D8+D10+D26+D27+D28+D29+D30</f>
        <v>1436604.5706480001</v>
      </c>
      <c r="E6" s="40">
        <f>D6/C6*100</f>
        <v>126.03983592308138</v>
      </c>
      <c r="F6" s="5">
        <f>F8+F10+F26+F27+F28+F29+F30</f>
        <v>1060500</v>
      </c>
      <c r="G6" s="15">
        <f>D6/F6*100</f>
        <v>135.4648345731259</v>
      </c>
      <c r="H6" s="5">
        <f>H8+H10+H26+H27+H28+H29+H30+H24+H25</f>
        <v>1104500</v>
      </c>
      <c r="I6" s="15">
        <f>D6/H6*100</f>
        <v>130.06831784952468</v>
      </c>
      <c r="J6" s="5"/>
      <c r="K6" s="15"/>
      <c r="L6" s="75"/>
      <c r="M6" s="36"/>
    </row>
    <row r="7" spans="1:13" s="20" customFormat="1" ht="61.5" x14ac:dyDescent="0.5">
      <c r="A7" s="17"/>
      <c r="B7" s="6" t="s">
        <v>67</v>
      </c>
      <c r="C7" s="7">
        <f>C6-C25-C24-C30-C27</f>
        <v>841421</v>
      </c>
      <c r="D7" s="7">
        <f>D6-D25-D24-D30-D27</f>
        <v>1058770.4287650001</v>
      </c>
      <c r="E7" s="26">
        <f>D7/C7*100</f>
        <v>125.83123415804931</v>
      </c>
      <c r="F7" s="7">
        <f>F6-F25-F24-F30</f>
        <v>1060500</v>
      </c>
      <c r="G7" s="19">
        <f>D7/F7*100</f>
        <v>99.836909831683172</v>
      </c>
      <c r="H7" s="7">
        <f>H6-H25-H24-H30</f>
        <v>1104500</v>
      </c>
      <c r="I7" s="19">
        <f>D7/H7*100</f>
        <v>95.859703826618386</v>
      </c>
      <c r="J7" s="7">
        <f>J6-J25-J24-J30</f>
        <v>0</v>
      </c>
      <c r="K7" s="19"/>
      <c r="L7" s="41"/>
      <c r="M7" s="41"/>
    </row>
    <row r="8" spans="1:13" x14ac:dyDescent="0.5">
      <c r="A8" s="21" t="s">
        <v>30</v>
      </c>
      <c r="B8" s="8" t="s">
        <v>29</v>
      </c>
      <c r="C8" s="1">
        <f>66218+88624</f>
        <v>154842</v>
      </c>
      <c r="D8" s="1">
        <v>279458.70785100001</v>
      </c>
      <c r="E8" s="26">
        <f>D8/C8*100</f>
        <v>180.47991362227302</v>
      </c>
      <c r="F8" s="1">
        <v>121832</v>
      </c>
      <c r="G8" s="22">
        <f>D8/F8*100</f>
        <v>229.38038269994746</v>
      </c>
      <c r="H8" s="1">
        <v>190492</v>
      </c>
      <c r="I8" s="22">
        <f>D8/H8*100</f>
        <v>146.70364521922181</v>
      </c>
      <c r="J8" s="1">
        <v>409897</v>
      </c>
      <c r="K8" s="22">
        <f>D8/J8*100</f>
        <v>68.177788042117911</v>
      </c>
    </row>
    <row r="9" spans="1:13" x14ac:dyDescent="0.5">
      <c r="A9" s="23"/>
      <c r="B9" s="6" t="s">
        <v>51</v>
      </c>
      <c r="C9" s="7"/>
      <c r="D9" s="7"/>
      <c r="E9" s="26"/>
      <c r="F9" s="7">
        <v>71832</v>
      </c>
      <c r="G9" s="19"/>
      <c r="H9" s="7">
        <v>71832</v>
      </c>
      <c r="I9" s="19"/>
      <c r="J9" s="7">
        <v>71832</v>
      </c>
      <c r="K9" s="19"/>
    </row>
    <row r="10" spans="1:13" x14ac:dyDescent="0.5">
      <c r="A10" s="23" t="s">
        <v>31</v>
      </c>
      <c r="B10" s="8" t="s">
        <v>36</v>
      </c>
      <c r="C10" s="1">
        <f>SUM(C12:C23)</f>
        <v>664555</v>
      </c>
      <c r="D10" s="1">
        <f>SUM(D12:D23)</f>
        <v>778764.76916800009</v>
      </c>
      <c r="E10" s="26">
        <f>D10/C10*100</f>
        <v>117.1859017188946</v>
      </c>
      <c r="F10" s="1">
        <f>SUM(F12:F23)</f>
        <v>917874</v>
      </c>
      <c r="G10" s="22">
        <f t="shared" ref="G10:G15" si="0">D10/F10*100</f>
        <v>84.844408836942776</v>
      </c>
      <c r="H10" s="1">
        <f>SUM(H12:H23)</f>
        <v>893214</v>
      </c>
      <c r="I10" s="22">
        <f t="shared" ref="I10:I15" si="1">D10/H10*100</f>
        <v>87.18680732366488</v>
      </c>
      <c r="J10" s="1"/>
      <c r="K10" s="22"/>
      <c r="L10" s="35"/>
    </row>
    <row r="11" spans="1:13" s="20" customFormat="1" ht="30.75" x14ac:dyDescent="0.5">
      <c r="A11" s="24"/>
      <c r="B11" s="6" t="s">
        <v>3</v>
      </c>
      <c r="C11" s="7">
        <f>C10-C24-C25</f>
        <v>664555</v>
      </c>
      <c r="D11" s="7">
        <f>D10-D24-D25</f>
        <v>778764.76916800009</v>
      </c>
      <c r="E11" s="19">
        <f>D11/C11*100</f>
        <v>117.1859017188946</v>
      </c>
      <c r="F11" s="7">
        <f>F10-F24-F25</f>
        <v>917874</v>
      </c>
      <c r="G11" s="19">
        <f t="shared" si="0"/>
        <v>84.844408836942776</v>
      </c>
      <c r="H11" s="7">
        <f>H10-H24-H25</f>
        <v>893214</v>
      </c>
      <c r="I11" s="19">
        <f t="shared" si="1"/>
        <v>87.18680732366488</v>
      </c>
      <c r="J11" s="7"/>
      <c r="K11" s="19"/>
    </row>
    <row r="12" spans="1:13" x14ac:dyDescent="0.5">
      <c r="A12" s="25">
        <v>1</v>
      </c>
      <c r="B12" s="9" t="s">
        <v>42</v>
      </c>
      <c r="C12" s="2">
        <f>26597+9288</f>
        <v>35885</v>
      </c>
      <c r="D12" s="2">
        <v>46270.004133000002</v>
      </c>
      <c r="E12" s="26"/>
      <c r="F12" s="2">
        <v>114333</v>
      </c>
      <c r="G12" s="18">
        <f t="shared" si="0"/>
        <v>40.469509356878589</v>
      </c>
      <c r="H12" s="2">
        <v>74876</v>
      </c>
      <c r="I12" s="18">
        <f t="shared" si="1"/>
        <v>61.79550741626155</v>
      </c>
      <c r="J12" s="2"/>
      <c r="K12" s="18"/>
    </row>
    <row r="13" spans="1:13" x14ac:dyDescent="0.5">
      <c r="A13" s="25">
        <v>2</v>
      </c>
      <c r="B13" s="9" t="s">
        <v>43</v>
      </c>
      <c r="C13" s="2">
        <f>4010+12058</f>
        <v>16068</v>
      </c>
      <c r="D13" s="2">
        <v>18177.919716</v>
      </c>
      <c r="E13" s="26"/>
      <c r="F13" s="2">
        <v>4000</v>
      </c>
      <c r="G13" s="18">
        <f t="shared" si="0"/>
        <v>454.44799290000003</v>
      </c>
      <c r="H13" s="2">
        <v>20760</v>
      </c>
      <c r="I13" s="18">
        <f t="shared" si="1"/>
        <v>87.562233699421967</v>
      </c>
      <c r="J13" s="2"/>
      <c r="K13" s="18"/>
    </row>
    <row r="14" spans="1:13" x14ac:dyDescent="0.5">
      <c r="A14" s="25">
        <v>3</v>
      </c>
      <c r="B14" s="9" t="s">
        <v>44</v>
      </c>
      <c r="C14" s="2">
        <f>320749+1188</f>
        <v>321937</v>
      </c>
      <c r="D14" s="2">
        <v>377736.038612</v>
      </c>
      <c r="E14" s="26"/>
      <c r="F14" s="2">
        <v>415563</v>
      </c>
      <c r="G14" s="18">
        <f t="shared" si="0"/>
        <v>90.897418348601775</v>
      </c>
      <c r="H14" s="2">
        <v>439958</v>
      </c>
      <c r="I14" s="18">
        <f t="shared" si="1"/>
        <v>85.8572951536283</v>
      </c>
      <c r="J14" s="2"/>
      <c r="K14" s="18"/>
    </row>
    <row r="15" spans="1:13" x14ac:dyDescent="0.5">
      <c r="A15" s="25">
        <v>4</v>
      </c>
      <c r="B15" s="9" t="s">
        <v>45</v>
      </c>
      <c r="C15" s="2">
        <f>10781+104</f>
        <v>10885</v>
      </c>
      <c r="D15" s="2">
        <v>8832.2284689999997</v>
      </c>
      <c r="E15" s="26"/>
      <c r="F15" s="2">
        <v>13382</v>
      </c>
      <c r="G15" s="18">
        <f t="shared" si="0"/>
        <v>66.000810558959799</v>
      </c>
      <c r="H15" s="2">
        <v>12148</v>
      </c>
      <c r="I15" s="18">
        <f t="shared" si="1"/>
        <v>72.705206363187358</v>
      </c>
      <c r="J15" s="2"/>
      <c r="K15" s="18"/>
    </row>
    <row r="16" spans="1:13" x14ac:dyDescent="0.5">
      <c r="A16" s="25">
        <v>5</v>
      </c>
      <c r="B16" s="9" t="s">
        <v>46</v>
      </c>
      <c r="C16" s="2">
        <v>0</v>
      </c>
      <c r="D16" s="2"/>
      <c r="E16" s="26"/>
      <c r="F16" s="2"/>
      <c r="G16" s="18"/>
      <c r="H16" s="2"/>
      <c r="I16" s="18"/>
      <c r="J16" s="2"/>
      <c r="K16" s="18"/>
    </row>
    <row r="17" spans="1:12" x14ac:dyDescent="0.5">
      <c r="A17" s="25">
        <v>6</v>
      </c>
      <c r="B17" s="9" t="s">
        <v>47</v>
      </c>
      <c r="C17" s="2">
        <f>3326+1040</f>
        <v>4366</v>
      </c>
      <c r="D17" s="2">
        <v>4625.3553750000001</v>
      </c>
      <c r="E17" s="26"/>
      <c r="F17" s="2">
        <v>3728</v>
      </c>
      <c r="G17" s="18">
        <f t="shared" ref="G17:G23" si="2">D17/F17*100</f>
        <v>124.07069138948499</v>
      </c>
      <c r="H17" s="2">
        <v>3649</v>
      </c>
      <c r="I17" s="18">
        <f t="shared" ref="I17:I23" si="3">D17/H17*100</f>
        <v>126.75679295697451</v>
      </c>
      <c r="J17" s="2"/>
      <c r="K17" s="18"/>
    </row>
    <row r="18" spans="1:12" x14ac:dyDescent="0.5">
      <c r="A18" s="25">
        <v>7</v>
      </c>
      <c r="B18" s="9" t="s">
        <v>48</v>
      </c>
      <c r="C18" s="2">
        <f>722+353</f>
        <v>1075</v>
      </c>
      <c r="D18" s="2">
        <v>1183.3202610000001</v>
      </c>
      <c r="E18" s="26"/>
      <c r="F18" s="2">
        <v>2510</v>
      </c>
      <c r="G18" s="18">
        <f t="shared" si="2"/>
        <v>47.144233505976096</v>
      </c>
      <c r="H18" s="2">
        <v>1670</v>
      </c>
      <c r="I18" s="18">
        <f t="shared" si="3"/>
        <v>70.857500658682639</v>
      </c>
      <c r="J18" s="2"/>
      <c r="K18" s="18"/>
    </row>
    <row r="19" spans="1:12" x14ac:dyDescent="0.5">
      <c r="A19" s="25">
        <v>8</v>
      </c>
      <c r="B19" s="9" t="s">
        <v>49</v>
      </c>
      <c r="C19" s="2">
        <f>768+437</f>
        <v>1205</v>
      </c>
      <c r="D19" s="2">
        <v>1153.305593</v>
      </c>
      <c r="E19" s="26"/>
      <c r="F19" s="2">
        <v>1707</v>
      </c>
      <c r="G19" s="18">
        <f t="shared" si="2"/>
        <v>67.563303632103114</v>
      </c>
      <c r="H19" s="2">
        <v>1409</v>
      </c>
      <c r="I19" s="18">
        <f t="shared" si="3"/>
        <v>81.852774520936833</v>
      </c>
      <c r="J19" s="2"/>
      <c r="K19" s="18"/>
    </row>
    <row r="20" spans="1:12" x14ac:dyDescent="0.5">
      <c r="A20" s="25">
        <v>9</v>
      </c>
      <c r="B20" s="9" t="s">
        <v>50</v>
      </c>
      <c r="C20" s="2">
        <f>88557+10081</f>
        <v>98638</v>
      </c>
      <c r="D20" s="2">
        <v>112048.35077</v>
      </c>
      <c r="E20" s="26"/>
      <c r="F20" s="2">
        <v>111119</v>
      </c>
      <c r="G20" s="18">
        <f t="shared" si="2"/>
        <v>100.83635631170186</v>
      </c>
      <c r="H20" s="2">
        <v>105835</v>
      </c>
      <c r="I20" s="18">
        <f t="shared" si="3"/>
        <v>105.87079016393443</v>
      </c>
      <c r="J20" s="2"/>
      <c r="K20" s="18"/>
    </row>
    <row r="21" spans="1:12" x14ac:dyDescent="0.5">
      <c r="A21" s="25">
        <v>10</v>
      </c>
      <c r="B21" s="9" t="s">
        <v>37</v>
      </c>
      <c r="C21" s="2">
        <f>40224+95214</f>
        <v>135438</v>
      </c>
      <c r="D21" s="2">
        <v>176175.91412599999</v>
      </c>
      <c r="E21" s="26"/>
      <c r="F21" s="2">
        <v>184325</v>
      </c>
      <c r="G21" s="18">
        <f t="shared" si="2"/>
        <v>95.578957887427094</v>
      </c>
      <c r="H21" s="2">
        <v>191634</v>
      </c>
      <c r="I21" s="18">
        <f t="shared" si="3"/>
        <v>91.93353691203022</v>
      </c>
      <c r="J21" s="2"/>
      <c r="K21" s="18"/>
    </row>
    <row r="22" spans="1:12" ht="19.5" customHeight="1" x14ac:dyDescent="0.5">
      <c r="A22" s="25">
        <v>11</v>
      </c>
      <c r="B22" s="9" t="s">
        <v>38</v>
      </c>
      <c r="C22" s="2">
        <f>12806+15380+505+6797</f>
        <v>35488</v>
      </c>
      <c r="D22" s="2">
        <v>28848.26166</v>
      </c>
      <c r="E22" s="26"/>
      <c r="F22" s="2">
        <f>26240+10635</f>
        <v>36875</v>
      </c>
      <c r="G22" s="18">
        <f t="shared" si="2"/>
        <v>78.232573993220342</v>
      </c>
      <c r="H22" s="2">
        <f>26240+10635</f>
        <v>36875</v>
      </c>
      <c r="I22" s="18">
        <f t="shared" si="3"/>
        <v>78.232573993220342</v>
      </c>
      <c r="J22" s="2"/>
      <c r="K22" s="18"/>
    </row>
    <row r="23" spans="1:12" x14ac:dyDescent="0.5">
      <c r="A23" s="25">
        <v>12</v>
      </c>
      <c r="B23" s="9" t="s">
        <v>39</v>
      </c>
      <c r="C23" s="2">
        <f>2932+638</f>
        <v>3570</v>
      </c>
      <c r="D23" s="2">
        <v>3714.0704529999998</v>
      </c>
      <c r="E23" s="18">
        <f>D23/C23*100</f>
        <v>104.03558691876751</v>
      </c>
      <c r="F23" s="2">
        <v>30332</v>
      </c>
      <c r="G23" s="18">
        <f t="shared" si="2"/>
        <v>12.244726536331267</v>
      </c>
      <c r="H23" s="2">
        <v>4400</v>
      </c>
      <c r="I23" s="18">
        <f t="shared" si="3"/>
        <v>84.410692113636358</v>
      </c>
      <c r="J23" s="2"/>
      <c r="K23" s="18"/>
    </row>
    <row r="24" spans="1:12" s="27" customFormat="1" ht="17.25" x14ac:dyDescent="0.45">
      <c r="A24" s="23" t="s">
        <v>32</v>
      </c>
      <c r="B24" s="8" t="s">
        <v>40</v>
      </c>
      <c r="C24" s="3"/>
      <c r="D24" s="3"/>
      <c r="E24" s="26"/>
      <c r="F24" s="3"/>
      <c r="G24" s="26"/>
      <c r="H24" s="3"/>
      <c r="I24" s="26"/>
      <c r="J24" s="3"/>
      <c r="K24" s="26"/>
    </row>
    <row r="25" spans="1:12" s="27" customFormat="1" ht="17.25" x14ac:dyDescent="0.45">
      <c r="A25" s="23" t="s">
        <v>33</v>
      </c>
      <c r="B25" s="8" t="s">
        <v>41</v>
      </c>
      <c r="C25" s="3"/>
      <c r="D25" s="3"/>
      <c r="E25" s="26"/>
      <c r="F25" s="3"/>
      <c r="G25" s="26"/>
      <c r="H25" s="3"/>
      <c r="I25" s="26"/>
      <c r="J25" s="3"/>
      <c r="K25" s="26"/>
    </row>
    <row r="26" spans="1:12" x14ac:dyDescent="0.5">
      <c r="A26" s="21" t="s">
        <v>34</v>
      </c>
      <c r="B26" s="8" t="s">
        <v>52</v>
      </c>
      <c r="C26" s="3"/>
      <c r="D26" s="3"/>
      <c r="E26" s="26"/>
      <c r="F26" s="3">
        <v>20794</v>
      </c>
      <c r="G26" s="3">
        <f>D26/F26*100</f>
        <v>0</v>
      </c>
      <c r="H26" s="3">
        <v>20794</v>
      </c>
      <c r="I26" s="3"/>
      <c r="J26" s="3"/>
      <c r="K26" s="3"/>
    </row>
    <row r="27" spans="1:12" x14ac:dyDescent="0.5">
      <c r="A27" s="21" t="s">
        <v>35</v>
      </c>
      <c r="B27" s="8" t="s">
        <v>53</v>
      </c>
      <c r="C27" s="3">
        <v>298251</v>
      </c>
      <c r="D27" s="3">
        <v>377704.14188299997</v>
      </c>
      <c r="E27" s="26">
        <f>D27/C27*100</f>
        <v>126.6396900204861</v>
      </c>
      <c r="F27" s="3"/>
      <c r="G27" s="26"/>
      <c r="H27" s="3"/>
      <c r="I27" s="26"/>
      <c r="J27" s="3"/>
      <c r="K27" s="26"/>
      <c r="L27" s="35"/>
    </row>
    <row r="28" spans="1:12" x14ac:dyDescent="0.5">
      <c r="A28" s="21" t="s">
        <v>35</v>
      </c>
      <c r="B28" s="8" t="s">
        <v>54</v>
      </c>
      <c r="C28" s="3">
        <f>14157+7867</f>
        <v>22024</v>
      </c>
      <c r="D28" s="3">
        <v>546.95174599999996</v>
      </c>
      <c r="E28" s="26"/>
      <c r="F28" s="3"/>
      <c r="G28" s="26"/>
      <c r="H28" s="3"/>
      <c r="I28" s="26"/>
      <c r="J28" s="3"/>
      <c r="K28" s="26"/>
    </row>
    <row r="29" spans="1:12" x14ac:dyDescent="0.5">
      <c r="A29" s="21" t="s">
        <v>60</v>
      </c>
      <c r="B29" s="8" t="s">
        <v>57</v>
      </c>
      <c r="C29" s="3"/>
      <c r="D29" s="3"/>
      <c r="E29" s="26"/>
      <c r="F29" s="3"/>
      <c r="G29" s="2"/>
      <c r="H29" s="3"/>
      <c r="I29" s="2"/>
      <c r="J29" s="3"/>
      <c r="K29" s="2"/>
    </row>
    <row r="30" spans="1:12" x14ac:dyDescent="0.5">
      <c r="A30" s="54" t="s">
        <v>61</v>
      </c>
      <c r="B30" s="55" t="s">
        <v>59</v>
      </c>
      <c r="C30" s="53">
        <v>130</v>
      </c>
      <c r="D30" s="53">
        <v>130</v>
      </c>
      <c r="E30" s="56"/>
      <c r="F30" s="53"/>
      <c r="G30" s="57"/>
      <c r="H30" s="53"/>
      <c r="I30" s="57"/>
      <c r="J30" s="53"/>
      <c r="K30" s="57"/>
    </row>
    <row r="31" spans="1:12" x14ac:dyDescent="0.5">
      <c r="H31" s="42"/>
      <c r="J31" s="42"/>
    </row>
    <row r="32" spans="1:12" x14ac:dyDescent="0.5">
      <c r="H32" s="42"/>
      <c r="J32" s="42"/>
    </row>
    <row r="33" spans="8:10" x14ac:dyDescent="0.5">
      <c r="H33" s="42"/>
      <c r="J33" s="42"/>
    </row>
    <row r="34" spans="8:10" x14ac:dyDescent="0.5">
      <c r="H34" s="43"/>
      <c r="J34" s="43"/>
    </row>
  </sheetData>
  <mergeCells count="10">
    <mergeCell ref="A1:K1"/>
    <mergeCell ref="J3:K3"/>
    <mergeCell ref="J4:K4"/>
    <mergeCell ref="H3:I3"/>
    <mergeCell ref="A4:A5"/>
    <mergeCell ref="B4:B5"/>
    <mergeCell ref="D4:D5"/>
    <mergeCell ref="F4:I4"/>
    <mergeCell ref="C4:C5"/>
    <mergeCell ref="E4:E5"/>
  </mergeCells>
  <pageMargins left="0.35433070866141703" right="0.23622047244094499" top="0.59055118110236204" bottom="0.196850393700787" header="0.43307086614173201" footer="0.70866141732283505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THU</vt:lpstr>
      <vt:lpstr>CHI </vt:lpstr>
      <vt:lpstr>'CHI '!Print_Titles</vt:lpstr>
      <vt:lpstr>THU!Print_Titles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sund1822121@student.hiu.vn nguyễn đình</cp:lastModifiedBy>
  <cp:lastPrinted>2024-11-04T03:55:22Z</cp:lastPrinted>
  <dcterms:created xsi:type="dcterms:W3CDTF">2007-02-28T02:34:14Z</dcterms:created>
  <dcterms:modified xsi:type="dcterms:W3CDTF">2024-11-04T03:56:10Z</dcterms:modified>
</cp:coreProperties>
</file>